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AAACS" sheetId="1" r:id="rId1"/>
  </sheets>
  <definedNames>
    <definedName name="_xlnm.Print_Area" localSheetId="0">PAAACS!$A$1:$J$95</definedName>
  </definedNames>
  <calcPr calcId="144525"/>
</workbook>
</file>

<file path=xl/calcChain.xml><?xml version="1.0" encoding="utf-8"?>
<calcChain xmlns="http://schemas.openxmlformats.org/spreadsheetml/2006/main">
  <c r="D95" i="1" l="1"/>
  <c r="D94" i="1" s="1"/>
  <c r="D93" i="1" s="1"/>
  <c r="D92" i="1"/>
  <c r="D91" i="1" s="1"/>
  <c r="D90" i="1"/>
  <c r="D89" i="1"/>
  <c r="D88" i="1" s="1"/>
  <c r="D87" i="1"/>
  <c r="D85" i="1"/>
  <c r="D84" i="1"/>
  <c r="D83" i="1"/>
  <c r="D82" i="1"/>
  <c r="D81" i="1"/>
  <c r="D80" i="1"/>
  <c r="D78" i="1" s="1"/>
  <c r="D79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59" i="1" s="1"/>
  <c r="D62" i="1"/>
  <c r="D61" i="1"/>
  <c r="D60" i="1"/>
  <c r="D45" i="1"/>
  <c r="D44" i="1"/>
  <c r="D43" i="1"/>
  <c r="D38" i="1" s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2" i="1" s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58" i="1" l="1"/>
  <c r="D12" i="1"/>
</calcChain>
</file>

<file path=xl/sharedStrings.xml><?xml version="1.0" encoding="utf-8"?>
<sst xmlns="http://schemas.openxmlformats.org/spreadsheetml/2006/main" count="196" uniqueCount="91">
  <si>
    <t>Hoja 1/2</t>
  </si>
  <si>
    <t xml:space="preserve">INSTITUTO MUNICIPAL DE PENSIONES </t>
  </si>
  <si>
    <t>Anteproyecto Programa Anual de Adquisiciones, Arrendamientos y Servicios 2021</t>
  </si>
  <si>
    <t xml:space="preserve">CAPITULO </t>
  </si>
  <si>
    <t>CODIGO</t>
  </si>
  <si>
    <t>CS</t>
  </si>
  <si>
    <t>VALOR ESTIMADO</t>
  </si>
  <si>
    <t>UNIDAD DE MEDIDA</t>
  </si>
  <si>
    <t>TIPO DE PROCEDIMIENTO</t>
  </si>
  <si>
    <t>PORCENTAJE TRIMESTRE 1</t>
  </si>
  <si>
    <t>PORCENTAJE TRIMESTRE 2</t>
  </si>
  <si>
    <t>PORCENTAJE TRIMESTRE 3</t>
  </si>
  <si>
    <t>PORCENTAJE TRIMESTRE 4</t>
  </si>
  <si>
    <t>MATERIALES Y SUMINISTROS</t>
  </si>
  <si>
    <t>MATERIALES DE ADMINISTRACIÓN, EMISIÓN DE DOCUMENTOS Y ARTÍCULOS OFICIALES</t>
  </si>
  <si>
    <t>Materiales, útiles y equipos menores de oficina</t>
  </si>
  <si>
    <t>PIEZA</t>
  </si>
  <si>
    <t>Adjudicación directa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</si>
  <si>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</si>
  <si>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</si>
  <si>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</si>
  <si>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</si>
  <si>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</si>
  <si>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para personas</t>
  </si>
  <si>
    <t>Utensilios para el servicio de alimentación</t>
  </si>
  <si>
    <t>MATERIALES Y ARTÍCULOS DE CONSTRUCCIÓN Y DE REPARACIÓN</t>
  </si>
  <si>
    <t>Productos minerales no metálicos</t>
  </si>
  <si>
    <t>Cemento y productos de concreto</t>
  </si>
  <si>
    <t>Material eléctrico y electrónico</t>
  </si>
  <si>
    <t>Artículos metálicos para la construcción</t>
  </si>
  <si>
    <t>Materiales complementarios</t>
  </si>
  <si>
    <t>PRODUCTOS QUÍMICOS, FARMACÉUTICOS Y DE LABORATORIO</t>
  </si>
  <si>
    <t>Medicinas y productos farmacéuticos</t>
  </si>
  <si>
    <t>Licitación pública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</si>
  <si>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</si>
  <si>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</si>
  <si>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</si>
  <si>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</si>
  <si>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Combustibles, lubricantes y aditivos</t>
  </si>
  <si>
    <t>LITRO</t>
  </si>
  <si>
    <t>VESTUARIO, BLANCOS, PRENDAS DE PROTECCIÓN Y ARTÍCULOS DEPORTIVOS</t>
  </si>
  <si>
    <t>Vestuario y uniformes</t>
  </si>
  <si>
    <t>Blancos y otros productos textiles, excepto prendas de vestir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</si>
  <si>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</si>
  <si>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</si>
  <si>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</si>
  <si>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</si>
  <si>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</si>
  <si>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</si>
  <si>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</si>
  <si>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otros bienes muebles</t>
  </si>
  <si>
    <t>Hoja 2/2</t>
  </si>
  <si>
    <t>SERVICIOS GENERALES</t>
  </si>
  <si>
    <t>SERVICIOS BÁSICOS</t>
  </si>
  <si>
    <t>Gas</t>
  </si>
  <si>
    <t>Telefonía tradicional</t>
  </si>
  <si>
    <t>SERVICIO</t>
  </si>
  <si>
    <t>Telefonía celular</t>
  </si>
  <si>
    <t>Servicios de acceso de Internet, redes y procesamiento de información</t>
  </si>
  <si>
    <t>Servicios postales y telegráficos</t>
  </si>
  <si>
    <t>SERVICIOS DE ARRENDAMIENTO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</si>
  <si>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</si>
  <si>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</si>
  <si>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</si>
  <si>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activos intangibles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</si>
  <si>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</si>
  <si>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</si>
  <si>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</si>
  <si>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</si>
  <si>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</si>
  <si>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</si>
  <si>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</si>
  <si>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profesionales, científicos y técnicos integrales</t>
  </si>
  <si>
    <t>SERVICIOS FINANCIEROS, BANCARIOS Y COMERCIALES</t>
  </si>
  <si>
    <t>Servicios financieros y bancarios</t>
  </si>
  <si>
    <t>Seguro de bienes patrimoniales</t>
  </si>
  <si>
    <t>SERVICIOS DE INSTALACIÓN, REPARACIÓN, MANTENIMIENTO Y CONSERVACIÓN</t>
  </si>
  <si>
    <t>Conservación y mantenimiento menor de inmuebles</t>
  </si>
  <si>
    <t>Instalación, reparación y mantenimiento de equipo e instrumental médico y de laboratorio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</si>
  <si>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</si>
  <si>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</si>
  <si>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</si>
  <si>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</si>
  <si>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OFICIALES</t>
  </si>
  <si>
    <t>Gastos de orden social y cultural</t>
  </si>
  <si>
    <t>Congresos y convenciones</t>
  </si>
  <si>
    <t>OTROS SERVICIOS GENERALES</t>
  </si>
  <si>
    <t>Servicios funerarios y de cementerios</t>
  </si>
  <si>
    <t>BIENES MUEBLES, INMUEBLES E INTANGIBLES</t>
  </si>
  <si>
    <t>EQUIPO E INSTRUMENTAL MÉDICO Y DE LABORATORIO</t>
  </si>
  <si>
    <t>Equipo médico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</si>
</sst>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3" borderId="6" xfId="0" applyFont="1" applyFill="1" applyBorder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164" fontId="3" fillId="3" borderId="7" xfId="1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0" borderId="10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left" indent="4"/>
    </xf>
    <xf numFmtId="164" fontId="2" fillId="0" borderId="12" xfId="1" applyNumberFormat="1" applyFont="1" applyBorder="1"/>
    <xf numFmtId="0" fontId="2" fillId="0" borderId="11" xfId="0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3" fillId="3" borderId="10" xfId="0" applyFont="1" applyFill="1" applyBorder="1"/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164" fontId="3" fillId="3" borderId="12" xfId="1" applyNumberFormat="1" applyFont="1" applyFill="1" applyBorder="1"/>
    <xf numFmtId="0" fontId="3" fillId="3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15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 indent="4"/>
    </xf>
    <xf numFmtId="164" fontId="2" fillId="0" borderId="17" xfId="1" applyNumberFormat="1" applyFont="1" applyBorder="1"/>
    <xf numFmtId="0" fontId="2" fillId="0" borderId="16" xfId="0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indent="5"/>
    </xf>
    <xf numFmtId="164" fontId="5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59567</xdr:colOff>
      <xdr:row>0</xdr:row>
      <xdr:rowOff>30773</xdr:rowOff>
    </xdr:from>
    <xdr:to>
      <xdr:col>2</xdr:col>
      <xdr:colOff>1406036</xdr:colOff>
      <xdr:row>5</xdr:row>
      <xdr:rowOff>78398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917" y="30773"/>
          <a:ext cx="1765569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659423</xdr:colOff>
      <xdr:row>0</xdr:row>
      <xdr:rowOff>0</xdr:rowOff>
    </xdr:from>
    <xdr:to>
      <xdr:col>8</xdr:col>
      <xdr:colOff>507026</xdr:colOff>
      <xdr:row>7</xdr:row>
      <xdr:rowOff>63508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0023" y="0"/>
          <a:ext cx="1123953" cy="10636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30773</xdr:rowOff>
    </xdr:from>
    <xdr:to>
      <xdr:col>2</xdr:col>
      <xdr:colOff>1346469</xdr:colOff>
      <xdr:row>52</xdr:row>
      <xdr:rowOff>78398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7403123"/>
          <a:ext cx="1765569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599856</xdr:colOff>
      <xdr:row>47</xdr:row>
      <xdr:rowOff>7327</xdr:rowOff>
    </xdr:from>
    <xdr:to>
      <xdr:col>8</xdr:col>
      <xdr:colOff>476034</xdr:colOff>
      <xdr:row>54</xdr:row>
      <xdr:rowOff>71812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031" y="7379677"/>
          <a:ext cx="1123953" cy="1064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98"/>
  <sheetViews>
    <sheetView tabSelected="1" zoomScale="150" zoomScaleNormal="150" workbookViewId="0">
      <selection activeCell="C4" sqref="C4"/>
    </sheetView>
  </sheetViews>
  <sheetFormatPr baseColWidth="10" defaultRowHeight="11.25" x14ac:dyDescent="0.2"/>
  <cols>
    <col min="1" max="1" width="7.7109375" style="1" customWidth="1"/>
    <col min="2" max="2" width="6.28515625" style="1" customWidth="1"/>
    <col min="3" max="3" width="76.42578125" style="1" customWidth="1"/>
    <col min="4" max="4" width="14.5703125" style="1" bestFit="1" customWidth="1"/>
    <col min="5" max="5" width="9.28515625" style="3" customWidth="1"/>
    <col min="6" max="6" width="15.28515625" style="3" bestFit="1" customWidth="1"/>
    <col min="7" max="7" width="9.42578125" style="3" customWidth="1"/>
    <col min="8" max="9" width="9.28515625" style="3" customWidth="1"/>
    <col min="10" max="10" width="9.140625" style="3" customWidth="1"/>
    <col min="11" max="11" width="43.5703125" style="1" customWidth="1"/>
    <col min="12" max="16384" width="11.42578125" style="1"/>
  </cols>
  <sheetData>
    <row r="6" spans="1:12" x14ac:dyDescent="0.2">
      <c r="B6" s="2"/>
    </row>
    <row r="7" spans="1:12" x14ac:dyDescent="0.2">
      <c r="J7" s="4" t="s">
        <v>0</v>
      </c>
    </row>
    <row r="8" spans="1:12" ht="15" customHeight="1" x14ac:dyDescent="0.2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6"/>
      <c r="L8" s="6"/>
    </row>
    <row r="9" spans="1:12" ht="15" customHeight="1" x14ac:dyDescent="0.2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7"/>
      <c r="L9" s="7"/>
    </row>
    <row r="10" spans="1:12" ht="12" thickBot="1" x14ac:dyDescent="0.25"/>
    <row r="11" spans="1:12" s="11" customFormat="1" ht="51" customHeight="1" thickBot="1" x14ac:dyDescent="0.3">
      <c r="A11" s="8" t="s">
        <v>3</v>
      </c>
      <c r="B11" s="8" t="s">
        <v>4</v>
      </c>
      <c r="C11" s="8" t="s">
        <v>5</v>
      </c>
      <c r="D11" s="9" t="s">
        <v>6</v>
      </c>
      <c r="E11" s="9" t="s">
        <v>7</v>
      </c>
      <c r="F11" s="9" t="s">
        <v>8</v>
      </c>
      <c r="G11" s="9" t="s">
        <v>9</v>
      </c>
      <c r="H11" s="9" t="s">
        <v>10</v>
      </c>
      <c r="I11" s="9" t="s">
        <v>11</v>
      </c>
      <c r="J11" s="10" t="s">
        <v>12</v>
      </c>
    </row>
    <row r="12" spans="1:12" s="18" customFormat="1" ht="15" customHeight="1" thickBot="1" x14ac:dyDescent="0.3">
      <c r="A12" s="12">
        <v>2000</v>
      </c>
      <c r="B12" s="13"/>
      <c r="C12" s="14" t="s">
        <v>13</v>
      </c>
      <c r="D12" s="15">
        <f>+D13+D19+D22+D28+D33+D35+D38</f>
        <v>185056357.85000002</v>
      </c>
      <c r="E12" s="16"/>
      <c r="F12" s="17"/>
      <c r="G12" s="17"/>
      <c r="H12" s="17"/>
      <c r="I12" s="17"/>
      <c r="J12" s="17"/>
      <c r="L12" s="19"/>
    </row>
    <row r="13" spans="1:12" s="2" customFormat="1" x14ac:dyDescent="0.2">
      <c r="A13" s="20">
        <v>2100</v>
      </c>
      <c r="B13" s="21" t="s">
        <v>14</v>
      </c>
      <c r="C13" s="22"/>
      <c r="D13" s="23">
        <f>SUM(D14:D18)</f>
        <v>677701.9</v>
      </c>
      <c r="E13" s="24"/>
      <c r="F13" s="24"/>
      <c r="G13" s="24"/>
      <c r="H13" s="24"/>
      <c r="I13" s="24"/>
      <c r="J13" s="24"/>
    </row>
    <row r="14" spans="1:12" x14ac:dyDescent="0.2">
      <c r="A14" s="25"/>
      <c r="B14" s="26">
        <v>2110</v>
      </c>
      <c r="C14" s="27" t="s">
        <v>15</v>
      </c>
      <c r="D14" s="28">
        <f>514228*1.15</f>
        <v>591362.19999999995</v>
      </c>
      <c r="E14" s="29" t="s">
        <v>16</v>
      </c>
      <c r="F14" s="29" t="s">
        <v>17</v>
      </c>
      <c r="G14" s="30">
        <v>0.25</v>
      </c>
      <c r="H14" s="30">
        <v>0.25</v>
      </c>
      <c r="I14" s="30">
        <v>0.25</v>
      </c>
      <c r="J14" s="30">
        <v>0.25</v>
      </c>
    </row>
    <row r="15" spans="1:12" x14ac:dyDescent="0.2">
      <c r="A15" s="25"/>
      <c r="B15" s="26">
        <v>2120</v>
      </c>
      <c r="C15" s="27" t="s">
        <v>18</v>
      </c>
      <c r="D15" s="28">
        <f>3522*1.15</f>
        <v>4050.2999999999997</v>
      </c>
      <c r="E15" s="29" t="s">
        <v>16</v>
      </c>
      <c r="F15" s="29" t="s">
        <v>17</v>
      </c>
      <c r="G15" s="30">
        <v>0.25</v>
      </c>
      <c r="H15" s="30">
        <v>0.25</v>
      </c>
      <c r="I15" s="30">
        <v>0.25</v>
      </c>
      <c r="J15" s="30">
        <v>0.25</v>
      </c>
    </row>
    <row r="16" spans="1:12" x14ac:dyDescent="0.2">
      <c r="A16" s="25"/>
      <c r="B16" s="26">
        <v>2140</v>
      </c>
      <c r="C16" s="27" t="s">
        <v>19</v>
      </c>
      <c r="D16" s="28">
        <f>58434*1.15</f>
        <v>67199.099999999991</v>
      </c>
      <c r="E16" s="29" t="s">
        <v>16</v>
      </c>
      <c r="F16" s="29" t="s">
        <v>17</v>
      </c>
      <c r="G16" s="30">
        <v>0.25</v>
      </c>
      <c r="H16" s="30">
        <v>0.25</v>
      </c>
      <c r="I16" s="30">
        <v>0.25</v>
      </c>
      <c r="J16" s="30">
        <v>0.25</v>
      </c>
    </row>
    <row r="17" spans="1:12" x14ac:dyDescent="0.2">
      <c r="A17" s="25"/>
      <c r="B17" s="26">
        <v>2150</v>
      </c>
      <c r="C17" s="27" t="s">
        <v>20</v>
      </c>
      <c r="D17" s="28">
        <f>2460*1.15</f>
        <v>2829</v>
      </c>
      <c r="E17" s="29" t="s">
        <v>16</v>
      </c>
      <c r="F17" s="29" t="s">
        <v>17</v>
      </c>
      <c r="G17" s="30">
        <v>0.25</v>
      </c>
      <c r="H17" s="30">
        <v>0.25</v>
      </c>
      <c r="I17" s="30">
        <v>0.25</v>
      </c>
      <c r="J17" s="30">
        <v>0.25</v>
      </c>
    </row>
    <row r="18" spans="1:12" x14ac:dyDescent="0.2">
      <c r="A18" s="25"/>
      <c r="B18" s="26">
        <v>2160</v>
      </c>
      <c r="C18" s="27" t="s">
        <v>21</v>
      </c>
      <c r="D18" s="28">
        <f>10662*1.15</f>
        <v>12261.3</v>
      </c>
      <c r="E18" s="29" t="s">
        <v>16</v>
      </c>
      <c r="F18" s="29" t="s">
        <v>17</v>
      </c>
      <c r="G18" s="30">
        <v>0.25</v>
      </c>
      <c r="H18" s="30">
        <v>0.25</v>
      </c>
      <c r="I18" s="30">
        <v>0.25</v>
      </c>
      <c r="J18" s="30">
        <v>0.25</v>
      </c>
    </row>
    <row r="19" spans="1:12" s="2" customFormat="1" x14ac:dyDescent="0.2">
      <c r="A19" s="31">
        <v>2200</v>
      </c>
      <c r="B19" s="32" t="s">
        <v>22</v>
      </c>
      <c r="C19" s="33"/>
      <c r="D19" s="34">
        <f>SUM(D20:D21)</f>
        <v>364683.39999999997</v>
      </c>
      <c r="E19" s="35"/>
      <c r="F19" s="35"/>
      <c r="G19" s="35"/>
      <c r="H19" s="35"/>
      <c r="I19" s="35"/>
      <c r="J19" s="35"/>
      <c r="K19" s="1"/>
      <c r="L19" s="1"/>
    </row>
    <row r="20" spans="1:12" x14ac:dyDescent="0.2">
      <c r="A20" s="25"/>
      <c r="B20" s="26">
        <v>2210</v>
      </c>
      <c r="C20" s="27" t="s">
        <v>23</v>
      </c>
      <c r="D20" s="28">
        <f>310908*1.15</f>
        <v>357544.19999999995</v>
      </c>
      <c r="E20" s="29" t="s">
        <v>16</v>
      </c>
      <c r="F20" s="29" t="s">
        <v>17</v>
      </c>
      <c r="G20" s="30">
        <v>0.25</v>
      </c>
      <c r="H20" s="30">
        <v>0.25</v>
      </c>
      <c r="I20" s="30">
        <v>0.25</v>
      </c>
      <c r="J20" s="30">
        <v>0.25</v>
      </c>
    </row>
    <row r="21" spans="1:12" x14ac:dyDescent="0.2">
      <c r="A21" s="25"/>
      <c r="B21" s="26">
        <v>2230</v>
      </c>
      <c r="C21" s="27" t="s">
        <v>24</v>
      </c>
      <c r="D21" s="28">
        <f>6208*1.15</f>
        <v>7139.2</v>
      </c>
      <c r="E21" s="29" t="s">
        <v>16</v>
      </c>
      <c r="F21" s="29" t="s">
        <v>17</v>
      </c>
      <c r="G21" s="30">
        <v>0.25</v>
      </c>
      <c r="H21" s="30">
        <v>0.25</v>
      </c>
      <c r="I21" s="30">
        <v>0.25</v>
      </c>
      <c r="J21" s="30">
        <v>0.25</v>
      </c>
    </row>
    <row r="22" spans="1:12" s="2" customFormat="1" x14ac:dyDescent="0.2">
      <c r="A22" s="31">
        <v>2400</v>
      </c>
      <c r="B22" s="32" t="s">
        <v>25</v>
      </c>
      <c r="C22" s="33"/>
      <c r="D22" s="34">
        <f>SUM(D23:D27)</f>
        <v>82205.45</v>
      </c>
      <c r="E22" s="35"/>
      <c r="F22" s="35"/>
      <c r="G22" s="35"/>
      <c r="H22" s="35"/>
      <c r="I22" s="35"/>
      <c r="J22" s="35"/>
      <c r="K22" s="1"/>
      <c r="L22" s="1"/>
    </row>
    <row r="23" spans="1:12" x14ac:dyDescent="0.2">
      <c r="A23" s="25"/>
      <c r="B23" s="26">
        <v>2410</v>
      </c>
      <c r="C23" s="27" t="s">
        <v>26</v>
      </c>
      <c r="D23" s="28">
        <f>13015*1.15</f>
        <v>14967.249999999998</v>
      </c>
      <c r="E23" s="29" t="s">
        <v>16</v>
      </c>
      <c r="F23" s="29" t="s">
        <v>17</v>
      </c>
      <c r="G23" s="30">
        <v>0.25</v>
      </c>
      <c r="H23" s="30">
        <v>0.25</v>
      </c>
      <c r="I23" s="30">
        <v>0.25</v>
      </c>
      <c r="J23" s="30">
        <v>0.25</v>
      </c>
    </row>
    <row r="24" spans="1:12" x14ac:dyDescent="0.2">
      <c r="A24" s="25"/>
      <c r="B24" s="26">
        <v>2420</v>
      </c>
      <c r="C24" s="27" t="s">
        <v>27</v>
      </c>
      <c r="D24" s="28">
        <f>10901*1.15</f>
        <v>12536.15</v>
      </c>
      <c r="E24" s="29" t="s">
        <v>16</v>
      </c>
      <c r="F24" s="29" t="s">
        <v>17</v>
      </c>
      <c r="G24" s="30">
        <v>0.25</v>
      </c>
      <c r="H24" s="30">
        <v>0.25</v>
      </c>
      <c r="I24" s="30">
        <v>0.25</v>
      </c>
      <c r="J24" s="30">
        <v>0.25</v>
      </c>
    </row>
    <row r="25" spans="1:12" x14ac:dyDescent="0.2">
      <c r="A25" s="25"/>
      <c r="B25" s="26">
        <v>2460</v>
      </c>
      <c r="C25" s="27" t="s">
        <v>28</v>
      </c>
      <c r="D25" s="28">
        <f>38782*1.15</f>
        <v>44599.299999999996</v>
      </c>
      <c r="E25" s="29" t="s">
        <v>16</v>
      </c>
      <c r="F25" s="29" t="s">
        <v>17</v>
      </c>
      <c r="G25" s="30">
        <v>0.25</v>
      </c>
      <c r="H25" s="30">
        <v>0.25</v>
      </c>
      <c r="I25" s="30">
        <v>0.25</v>
      </c>
      <c r="J25" s="30">
        <v>0.25</v>
      </c>
    </row>
    <row r="26" spans="1:12" x14ac:dyDescent="0.2">
      <c r="A26" s="25"/>
      <c r="B26" s="26">
        <v>2470</v>
      </c>
      <c r="C26" s="27" t="s">
        <v>29</v>
      </c>
      <c r="D26" s="28">
        <f>732*1.15</f>
        <v>841.8</v>
      </c>
      <c r="E26" s="29" t="s">
        <v>16</v>
      </c>
      <c r="F26" s="29" t="s">
        <v>17</v>
      </c>
      <c r="G26" s="30">
        <v>0.25</v>
      </c>
      <c r="H26" s="30">
        <v>0.25</v>
      </c>
      <c r="I26" s="30">
        <v>0.25</v>
      </c>
      <c r="J26" s="30">
        <v>0.25</v>
      </c>
    </row>
    <row r="27" spans="1:12" x14ac:dyDescent="0.2">
      <c r="A27" s="25"/>
      <c r="B27" s="26">
        <v>2480</v>
      </c>
      <c r="C27" s="27" t="s">
        <v>30</v>
      </c>
      <c r="D27" s="28">
        <f>8053*1.15</f>
        <v>9260.9499999999989</v>
      </c>
      <c r="E27" s="29" t="s">
        <v>16</v>
      </c>
      <c r="F27" s="29" t="s">
        <v>17</v>
      </c>
      <c r="G27" s="30">
        <v>0.25</v>
      </c>
      <c r="H27" s="30">
        <v>0.25</v>
      </c>
      <c r="I27" s="30">
        <v>0.25</v>
      </c>
      <c r="J27" s="30">
        <v>0.25</v>
      </c>
    </row>
    <row r="28" spans="1:12" s="2" customFormat="1" x14ac:dyDescent="0.2">
      <c r="A28" s="31">
        <v>2500</v>
      </c>
      <c r="B28" s="32" t="s">
        <v>31</v>
      </c>
      <c r="C28" s="33"/>
      <c r="D28" s="34">
        <f>+SUM(D29:D32)</f>
        <v>182824020.40000001</v>
      </c>
      <c r="E28" s="35"/>
      <c r="F28" s="35"/>
      <c r="G28" s="35"/>
      <c r="H28" s="35"/>
      <c r="I28" s="35"/>
      <c r="J28" s="35"/>
      <c r="K28" s="1"/>
      <c r="L28" s="1"/>
    </row>
    <row r="29" spans="1:12" x14ac:dyDescent="0.2">
      <c r="A29" s="25"/>
      <c r="B29" s="26">
        <v>2530</v>
      </c>
      <c r="C29" s="27" t="s">
        <v>32</v>
      </c>
      <c r="D29" s="28">
        <f>146400000+22000000+816000</f>
        <v>169216000</v>
      </c>
      <c r="E29" s="29" t="s">
        <v>16</v>
      </c>
      <c r="F29" s="29" t="s">
        <v>33</v>
      </c>
      <c r="G29" s="30">
        <v>0.25</v>
      </c>
      <c r="H29" s="30">
        <v>0.25</v>
      </c>
      <c r="I29" s="30">
        <v>0.25</v>
      </c>
      <c r="J29" s="30">
        <v>0.25</v>
      </c>
    </row>
    <row r="30" spans="1:12" x14ac:dyDescent="0.2">
      <c r="A30" s="25"/>
      <c r="B30" s="26">
        <v>2540</v>
      </c>
      <c r="C30" s="27" t="s">
        <v>34</v>
      </c>
      <c r="D30" s="28">
        <f>12566838</f>
        <v>12566838</v>
      </c>
      <c r="E30" s="29" t="s">
        <v>16</v>
      </c>
      <c r="F30" s="29" t="s">
        <v>33</v>
      </c>
      <c r="G30" s="30">
        <v>0.25</v>
      </c>
      <c r="H30" s="30">
        <v>0.25</v>
      </c>
      <c r="I30" s="30">
        <v>0.25</v>
      </c>
      <c r="J30" s="30">
        <v>0.25</v>
      </c>
    </row>
    <row r="31" spans="1:12" x14ac:dyDescent="0.2">
      <c r="A31" s="25"/>
      <c r="B31" s="26">
        <v>2550</v>
      </c>
      <c r="C31" s="27" t="s">
        <v>35</v>
      </c>
      <c r="D31" s="28">
        <f>902864*1.15</f>
        <v>1038293.6</v>
      </c>
      <c r="E31" s="29" t="s">
        <v>16</v>
      </c>
      <c r="F31" s="29" t="s">
        <v>17</v>
      </c>
      <c r="G31" s="30">
        <v>0.25</v>
      </c>
      <c r="H31" s="30">
        <v>0.25</v>
      </c>
      <c r="I31" s="30">
        <v>0.25</v>
      </c>
      <c r="J31" s="30">
        <v>0.25</v>
      </c>
    </row>
    <row r="32" spans="1:12" x14ac:dyDescent="0.2">
      <c r="A32" s="25"/>
      <c r="B32" s="26">
        <v>2590</v>
      </c>
      <c r="C32" s="27" t="s">
        <v>36</v>
      </c>
      <c r="D32" s="28">
        <f>2512*1.15</f>
        <v>2888.7999999999997</v>
      </c>
      <c r="E32" s="29" t="s">
        <v>16</v>
      </c>
      <c r="F32" s="29" t="s">
        <v>17</v>
      </c>
      <c r="G32" s="30">
        <v>0.25</v>
      </c>
      <c r="H32" s="30">
        <v>0.25</v>
      </c>
      <c r="I32" s="30">
        <v>0.25</v>
      </c>
      <c r="J32" s="30">
        <v>0.25</v>
      </c>
    </row>
    <row r="33" spans="1:12" s="2" customFormat="1" x14ac:dyDescent="0.2">
      <c r="A33" s="31">
        <v>2600</v>
      </c>
      <c r="B33" s="32" t="s">
        <v>37</v>
      </c>
      <c r="C33" s="33"/>
      <c r="D33" s="34">
        <f>+D34</f>
        <v>543624.54999999993</v>
      </c>
      <c r="E33" s="35"/>
      <c r="F33" s="35"/>
      <c r="G33" s="35"/>
      <c r="H33" s="35"/>
      <c r="I33" s="35"/>
      <c r="J33" s="35"/>
      <c r="K33" s="1"/>
      <c r="L33" s="1"/>
    </row>
    <row r="34" spans="1:12" x14ac:dyDescent="0.2">
      <c r="A34" s="25"/>
      <c r="B34" s="26">
        <v>2610</v>
      </c>
      <c r="C34" s="27" t="s">
        <v>38</v>
      </c>
      <c r="D34" s="28">
        <f>472717*1.15</f>
        <v>543624.54999999993</v>
      </c>
      <c r="E34" s="29" t="s">
        <v>39</v>
      </c>
      <c r="F34" s="29" t="s">
        <v>17</v>
      </c>
      <c r="G34" s="30">
        <v>0.25</v>
      </c>
      <c r="H34" s="30">
        <v>0.25</v>
      </c>
      <c r="I34" s="30">
        <v>0.25</v>
      </c>
      <c r="J34" s="30">
        <v>0.25</v>
      </c>
    </row>
    <row r="35" spans="1:12" s="2" customFormat="1" x14ac:dyDescent="0.2">
      <c r="A35" s="31">
        <v>2700</v>
      </c>
      <c r="B35" s="32" t="s">
        <v>40</v>
      </c>
      <c r="C35" s="33"/>
      <c r="D35" s="34">
        <f>+SUM(D36:D37)</f>
        <v>226280.9</v>
      </c>
      <c r="E35" s="35"/>
      <c r="F35" s="35"/>
      <c r="G35" s="35"/>
      <c r="H35" s="35"/>
      <c r="I35" s="35"/>
      <c r="J35" s="35"/>
      <c r="K35" s="1"/>
      <c r="L35" s="1"/>
    </row>
    <row r="36" spans="1:12" x14ac:dyDescent="0.2">
      <c r="A36" s="25"/>
      <c r="B36" s="26">
        <v>2710</v>
      </c>
      <c r="C36" s="27" t="s">
        <v>41</v>
      </c>
      <c r="D36" s="28">
        <f>187577*1.15</f>
        <v>215713.55</v>
      </c>
      <c r="E36" s="29" t="s">
        <v>16</v>
      </c>
      <c r="F36" s="29" t="s">
        <v>17</v>
      </c>
      <c r="G36" s="30">
        <v>0.25</v>
      </c>
      <c r="H36" s="30">
        <v>0.25</v>
      </c>
      <c r="I36" s="30">
        <v>0.25</v>
      </c>
      <c r="J36" s="30">
        <v>0.25</v>
      </c>
    </row>
    <row r="37" spans="1:12" x14ac:dyDescent="0.2">
      <c r="A37" s="25"/>
      <c r="B37" s="26">
        <v>2750</v>
      </c>
      <c r="C37" s="27" t="s">
        <v>42</v>
      </c>
      <c r="D37" s="28">
        <f>9189*1.15</f>
        <v>10567.349999999999</v>
      </c>
      <c r="E37" s="29" t="s">
        <v>16</v>
      </c>
      <c r="F37" s="29" t="s">
        <v>17</v>
      </c>
      <c r="G37" s="30">
        <v>0.25</v>
      </c>
      <c r="H37" s="30">
        <v>0.25</v>
      </c>
      <c r="I37" s="30">
        <v>0.25</v>
      </c>
      <c r="J37" s="30">
        <v>0.25</v>
      </c>
    </row>
    <row r="38" spans="1:12" s="2" customFormat="1" x14ac:dyDescent="0.2">
      <c r="A38" s="31">
        <v>2900</v>
      </c>
      <c r="B38" s="32" t="s">
        <v>43</v>
      </c>
      <c r="C38" s="33"/>
      <c r="D38" s="34">
        <f>+SUM(D39:D45)</f>
        <v>337841.25</v>
      </c>
      <c r="E38" s="35"/>
      <c r="F38" s="35"/>
      <c r="G38" s="35"/>
      <c r="H38" s="35"/>
      <c r="I38" s="35"/>
      <c r="J38" s="35"/>
      <c r="K38" s="1"/>
      <c r="L38" s="1"/>
    </row>
    <row r="39" spans="1:12" x14ac:dyDescent="0.2">
      <c r="A39" s="25"/>
      <c r="B39" s="26">
        <v>2910</v>
      </c>
      <c r="C39" s="27" t="s">
        <v>44</v>
      </c>
      <c r="D39" s="28">
        <f>105874*1.15</f>
        <v>121755.09999999999</v>
      </c>
      <c r="E39" s="29" t="s">
        <v>16</v>
      </c>
      <c r="F39" s="29" t="s">
        <v>17</v>
      </c>
      <c r="G39" s="30">
        <v>0.25</v>
      </c>
      <c r="H39" s="30">
        <v>0.25</v>
      </c>
      <c r="I39" s="30">
        <v>0.25</v>
      </c>
      <c r="J39" s="30">
        <v>0.25</v>
      </c>
    </row>
    <row r="40" spans="1:12" x14ac:dyDescent="0.2">
      <c r="A40" s="25"/>
      <c r="B40" s="26">
        <v>2920</v>
      </c>
      <c r="C40" s="27" t="s">
        <v>45</v>
      </c>
      <c r="D40" s="28">
        <f>1102*1.15</f>
        <v>1267.3</v>
      </c>
      <c r="E40" s="29" t="s">
        <v>16</v>
      </c>
      <c r="F40" s="29" t="s">
        <v>17</v>
      </c>
      <c r="G40" s="30">
        <v>0.25</v>
      </c>
      <c r="H40" s="30">
        <v>0.25</v>
      </c>
      <c r="I40" s="30">
        <v>0.25</v>
      </c>
      <c r="J40" s="30">
        <v>0.25</v>
      </c>
    </row>
    <row r="41" spans="1:12" x14ac:dyDescent="0.2">
      <c r="A41" s="25"/>
      <c r="B41" s="26">
        <v>2930</v>
      </c>
      <c r="C41" s="27" t="s">
        <v>46</v>
      </c>
      <c r="D41" s="28">
        <f>16549*1.15</f>
        <v>19031.349999999999</v>
      </c>
      <c r="E41" s="29" t="s">
        <v>16</v>
      </c>
      <c r="F41" s="29" t="s">
        <v>17</v>
      </c>
      <c r="G41" s="30">
        <v>0.25</v>
      </c>
      <c r="H41" s="30">
        <v>0.25</v>
      </c>
      <c r="I41" s="30">
        <v>0.25</v>
      </c>
      <c r="J41" s="30">
        <v>0.25</v>
      </c>
    </row>
    <row r="42" spans="1:12" x14ac:dyDescent="0.2">
      <c r="A42" s="25"/>
      <c r="B42" s="26">
        <v>2940</v>
      </c>
      <c r="C42" s="27" t="s">
        <v>47</v>
      </c>
      <c r="D42" s="28">
        <f>117373*1.15</f>
        <v>134978.94999999998</v>
      </c>
      <c r="E42" s="29" t="s">
        <v>16</v>
      </c>
      <c r="F42" s="29" t="s">
        <v>17</v>
      </c>
      <c r="G42" s="30">
        <v>0.25</v>
      </c>
      <c r="H42" s="30">
        <v>0.25</v>
      </c>
      <c r="I42" s="30">
        <v>0.25</v>
      </c>
      <c r="J42" s="30">
        <v>0.25</v>
      </c>
    </row>
    <row r="43" spans="1:12" x14ac:dyDescent="0.2">
      <c r="A43" s="25"/>
      <c r="B43" s="26">
        <v>2950</v>
      </c>
      <c r="C43" s="27" t="s">
        <v>48</v>
      </c>
      <c r="D43" s="28">
        <f>49881*1.15</f>
        <v>57363.149999999994</v>
      </c>
      <c r="E43" s="29" t="s">
        <v>16</v>
      </c>
      <c r="F43" s="29" t="s">
        <v>17</v>
      </c>
      <c r="G43" s="30">
        <v>0.25</v>
      </c>
      <c r="H43" s="30">
        <v>0.25</v>
      </c>
      <c r="I43" s="30">
        <v>0.25</v>
      </c>
      <c r="J43" s="30">
        <v>0.25</v>
      </c>
    </row>
    <row r="44" spans="1:12" x14ac:dyDescent="0.2">
      <c r="A44" s="25"/>
      <c r="B44" s="26">
        <v>2960</v>
      </c>
      <c r="C44" s="27" t="s">
        <v>49</v>
      </c>
      <c r="D44" s="28">
        <f>375*1.15</f>
        <v>431.24999999999994</v>
      </c>
      <c r="E44" s="29" t="s">
        <v>16</v>
      </c>
      <c r="F44" s="29" t="s">
        <v>17</v>
      </c>
      <c r="G44" s="30">
        <v>0.25</v>
      </c>
      <c r="H44" s="30">
        <v>0.25</v>
      </c>
      <c r="I44" s="30">
        <v>0.25</v>
      </c>
      <c r="J44" s="30">
        <v>0.25</v>
      </c>
    </row>
    <row r="45" spans="1:12" x14ac:dyDescent="0.2">
      <c r="A45" s="25"/>
      <c r="B45" s="26">
        <v>2990</v>
      </c>
      <c r="C45" s="27" t="s">
        <v>50</v>
      </c>
      <c r="D45" s="28">
        <f>2621*1.15</f>
        <v>3014.1499999999996</v>
      </c>
      <c r="E45" s="29" t="s">
        <v>16</v>
      </c>
      <c r="F45" s="29" t="s">
        <v>17</v>
      </c>
      <c r="G45" s="30">
        <v>0.25</v>
      </c>
      <c r="H45" s="30">
        <v>0.25</v>
      </c>
      <c r="I45" s="30">
        <v>0.25</v>
      </c>
      <c r="J45" s="30">
        <v>0.25</v>
      </c>
    </row>
    <row r="53" spans="1:12" x14ac:dyDescent="0.2">
      <c r="B53" s="2"/>
    </row>
    <row r="54" spans="1:12" x14ac:dyDescent="0.2">
      <c r="J54" s="4" t="s">
        <v>51</v>
      </c>
    </row>
    <row r="55" spans="1:12" ht="15" customHeight="1" x14ac:dyDescent="0.2">
      <c r="A55" s="5" t="s">
        <v>1</v>
      </c>
      <c r="B55" s="5"/>
      <c r="C55" s="5"/>
      <c r="D55" s="5"/>
      <c r="E55" s="5"/>
      <c r="F55" s="5"/>
      <c r="G55" s="5"/>
      <c r="H55" s="5"/>
      <c r="I55" s="5"/>
      <c r="J55" s="5"/>
    </row>
    <row r="56" spans="1:12" ht="15" customHeight="1" x14ac:dyDescent="0.2">
      <c r="A56" s="5" t="s">
        <v>2</v>
      </c>
      <c r="B56" s="5"/>
      <c r="C56" s="5"/>
      <c r="D56" s="5"/>
      <c r="E56" s="5"/>
      <c r="F56" s="5"/>
      <c r="G56" s="5"/>
      <c r="H56" s="5"/>
      <c r="I56" s="5"/>
      <c r="J56" s="5"/>
    </row>
    <row r="57" spans="1:12" ht="12" thickBot="1" x14ac:dyDescent="0.25"/>
    <row r="58" spans="1:12" s="18" customFormat="1" ht="15" customHeight="1" thickBot="1" x14ac:dyDescent="0.25">
      <c r="A58" s="12">
        <v>3000</v>
      </c>
      <c r="B58" s="13"/>
      <c r="C58" s="14" t="s">
        <v>52</v>
      </c>
      <c r="D58" s="15">
        <f>+D59+D65+D71+D78+D81+D88+D91</f>
        <v>145575752.00000003</v>
      </c>
      <c r="E58" s="16"/>
      <c r="F58" s="17"/>
      <c r="G58" s="17"/>
      <c r="H58" s="17"/>
      <c r="I58" s="17"/>
      <c r="J58" s="36"/>
      <c r="K58" s="1"/>
      <c r="L58" s="1"/>
    </row>
    <row r="59" spans="1:12" s="2" customFormat="1" x14ac:dyDescent="0.2">
      <c r="A59" s="20">
        <v>3100</v>
      </c>
      <c r="B59" s="37" t="s">
        <v>53</v>
      </c>
      <c r="C59" s="38"/>
      <c r="D59" s="23">
        <f>+SUM(D60:D64)</f>
        <v>315949.84999999992</v>
      </c>
      <c r="E59" s="24"/>
      <c r="F59" s="24"/>
      <c r="G59" s="24"/>
      <c r="H59" s="24"/>
      <c r="I59" s="24"/>
      <c r="J59" s="24"/>
      <c r="K59" s="1"/>
      <c r="L59" s="1"/>
    </row>
    <row r="60" spans="1:12" x14ac:dyDescent="0.2">
      <c r="A60" s="25"/>
      <c r="B60" s="26">
        <v>3120</v>
      </c>
      <c r="C60" s="27" t="s">
        <v>54</v>
      </c>
      <c r="D60" s="28">
        <f>236253*1.15</f>
        <v>271690.94999999995</v>
      </c>
      <c r="E60" s="29" t="s">
        <v>39</v>
      </c>
      <c r="F60" s="29" t="s">
        <v>17</v>
      </c>
      <c r="G60" s="30">
        <v>0.25</v>
      </c>
      <c r="H60" s="30">
        <v>0.25</v>
      </c>
      <c r="I60" s="30">
        <v>0.25</v>
      </c>
      <c r="J60" s="30">
        <v>0.25</v>
      </c>
    </row>
    <row r="61" spans="1:12" x14ac:dyDescent="0.2">
      <c r="A61" s="25"/>
      <c r="B61" s="26">
        <v>3140</v>
      </c>
      <c r="C61" s="27" t="s">
        <v>55</v>
      </c>
      <c r="D61" s="28">
        <f>30660*1.15</f>
        <v>35259</v>
      </c>
      <c r="E61" s="29" t="s">
        <v>56</v>
      </c>
      <c r="F61" s="29" t="s">
        <v>17</v>
      </c>
      <c r="G61" s="30">
        <v>0.25</v>
      </c>
      <c r="H61" s="30">
        <v>0.25</v>
      </c>
      <c r="I61" s="30">
        <v>0.25</v>
      </c>
      <c r="J61" s="30">
        <v>0.25</v>
      </c>
    </row>
    <row r="62" spans="1:12" x14ac:dyDescent="0.2">
      <c r="A62" s="25"/>
      <c r="B62" s="26">
        <v>3150</v>
      </c>
      <c r="C62" s="27" t="s">
        <v>57</v>
      </c>
      <c r="D62" s="28">
        <f>2622*1.15</f>
        <v>3015.2999999999997</v>
      </c>
      <c r="E62" s="29" t="s">
        <v>56</v>
      </c>
      <c r="F62" s="29" t="s">
        <v>17</v>
      </c>
      <c r="G62" s="30">
        <v>0.25</v>
      </c>
      <c r="H62" s="30">
        <v>0.25</v>
      </c>
      <c r="I62" s="30">
        <v>0.25</v>
      </c>
      <c r="J62" s="30">
        <v>0.25</v>
      </c>
    </row>
    <row r="63" spans="1:12" x14ac:dyDescent="0.2">
      <c r="A63" s="25"/>
      <c r="B63" s="26">
        <v>3170</v>
      </c>
      <c r="C63" s="27" t="s">
        <v>58</v>
      </c>
      <c r="D63" s="28">
        <f>4802*1.15</f>
        <v>5522.2999999999993</v>
      </c>
      <c r="E63" s="29" t="s">
        <v>56</v>
      </c>
      <c r="F63" s="29" t="s">
        <v>17</v>
      </c>
      <c r="G63" s="30">
        <v>0.25</v>
      </c>
      <c r="H63" s="30">
        <v>0.25</v>
      </c>
      <c r="I63" s="30">
        <v>0.25</v>
      </c>
      <c r="J63" s="30">
        <v>0.25</v>
      </c>
    </row>
    <row r="64" spans="1:12" x14ac:dyDescent="0.2">
      <c r="A64" s="25"/>
      <c r="B64" s="26">
        <v>3180</v>
      </c>
      <c r="C64" s="27" t="s">
        <v>59</v>
      </c>
      <c r="D64" s="28">
        <f>402*1.15</f>
        <v>462.29999999999995</v>
      </c>
      <c r="E64" s="29" t="s">
        <v>56</v>
      </c>
      <c r="F64" s="29" t="s">
        <v>17</v>
      </c>
      <c r="G64" s="30">
        <v>0.25</v>
      </c>
      <c r="H64" s="30">
        <v>0.25</v>
      </c>
      <c r="I64" s="30">
        <v>0.25</v>
      </c>
      <c r="J64" s="30">
        <v>0.25</v>
      </c>
    </row>
    <row r="65" spans="1:12" s="2" customFormat="1" x14ac:dyDescent="0.2">
      <c r="A65" s="31">
        <v>3200</v>
      </c>
      <c r="B65" s="32" t="s">
        <v>60</v>
      </c>
      <c r="C65" s="33"/>
      <c r="D65" s="34">
        <f>+SUM(D66:D70)</f>
        <v>1127251.4500000002</v>
      </c>
      <c r="E65" s="35"/>
      <c r="F65" s="35"/>
      <c r="G65" s="35"/>
      <c r="H65" s="35"/>
      <c r="I65" s="35"/>
      <c r="J65" s="35"/>
      <c r="K65" s="1"/>
      <c r="L65" s="1"/>
    </row>
    <row r="66" spans="1:12" x14ac:dyDescent="0.2">
      <c r="A66" s="25"/>
      <c r="B66" s="26">
        <v>3230</v>
      </c>
      <c r="C66" s="27" t="s">
        <v>61</v>
      </c>
      <c r="D66" s="28">
        <f>124947*1.15</f>
        <v>143689.04999999999</v>
      </c>
      <c r="E66" s="29" t="s">
        <v>56</v>
      </c>
      <c r="F66" s="29" t="s">
        <v>17</v>
      </c>
      <c r="G66" s="30">
        <v>0.25</v>
      </c>
      <c r="H66" s="30">
        <v>0.25</v>
      </c>
      <c r="I66" s="30">
        <v>0.25</v>
      </c>
      <c r="J66" s="30">
        <v>0.25</v>
      </c>
    </row>
    <row r="67" spans="1:12" x14ac:dyDescent="0.2">
      <c r="A67" s="25"/>
      <c r="B67" s="26">
        <v>3240</v>
      </c>
      <c r="C67" s="27" t="s">
        <v>62</v>
      </c>
      <c r="D67" s="28">
        <f>884000</f>
        <v>884000</v>
      </c>
      <c r="E67" s="29" t="s">
        <v>56</v>
      </c>
      <c r="F67" s="29" t="s">
        <v>33</v>
      </c>
      <c r="G67" s="30">
        <v>0.25</v>
      </c>
      <c r="H67" s="30">
        <v>0.25</v>
      </c>
      <c r="I67" s="30">
        <v>0.25</v>
      </c>
      <c r="J67" s="30">
        <v>0.25</v>
      </c>
    </row>
    <row r="68" spans="1:12" x14ac:dyDescent="0.2">
      <c r="A68" s="25"/>
      <c r="B68" s="26">
        <v>3250</v>
      </c>
      <c r="C68" s="27" t="s">
        <v>63</v>
      </c>
      <c r="D68" s="28">
        <f>2561*1.15</f>
        <v>2945.1499999999996</v>
      </c>
      <c r="E68" s="29" t="s">
        <v>56</v>
      </c>
      <c r="F68" s="29" t="s">
        <v>17</v>
      </c>
      <c r="G68" s="30">
        <v>0.25</v>
      </c>
      <c r="H68" s="30">
        <v>0.25</v>
      </c>
      <c r="I68" s="30">
        <v>0.25</v>
      </c>
      <c r="J68" s="30">
        <v>0.25</v>
      </c>
    </row>
    <row r="69" spans="1:12" x14ac:dyDescent="0.2">
      <c r="A69" s="25"/>
      <c r="B69" s="26">
        <v>3270</v>
      </c>
      <c r="C69" s="27" t="s">
        <v>64</v>
      </c>
      <c r="D69" s="28">
        <f>59596*1.15</f>
        <v>68535.399999999994</v>
      </c>
      <c r="E69" s="29" t="s">
        <v>56</v>
      </c>
      <c r="F69" s="29" t="s">
        <v>17</v>
      </c>
      <c r="G69" s="30">
        <v>0.25</v>
      </c>
      <c r="H69" s="30">
        <v>0.25</v>
      </c>
      <c r="I69" s="30">
        <v>0.25</v>
      </c>
      <c r="J69" s="30">
        <v>0.25</v>
      </c>
    </row>
    <row r="70" spans="1:12" x14ac:dyDescent="0.2">
      <c r="A70" s="25"/>
      <c r="B70" s="26">
        <v>3290</v>
      </c>
      <c r="C70" s="27" t="s">
        <v>65</v>
      </c>
      <c r="D70" s="28">
        <f>24419*1.15</f>
        <v>28081.85</v>
      </c>
      <c r="E70" s="29" t="s">
        <v>56</v>
      </c>
      <c r="F70" s="29" t="s">
        <v>17</v>
      </c>
      <c r="G70" s="30">
        <v>0.25</v>
      </c>
      <c r="H70" s="30">
        <v>0.25</v>
      </c>
      <c r="I70" s="30">
        <v>0.25</v>
      </c>
      <c r="J70" s="30">
        <v>0.25</v>
      </c>
    </row>
    <row r="71" spans="1:12" s="2" customFormat="1" x14ac:dyDescent="0.2">
      <c r="A71" s="31">
        <v>3300</v>
      </c>
      <c r="B71" s="32" t="s">
        <v>66</v>
      </c>
      <c r="C71" s="33"/>
      <c r="D71" s="34">
        <f>+SUM(D72:D77)</f>
        <v>140663523.40000001</v>
      </c>
      <c r="E71" s="35"/>
      <c r="F71" s="35"/>
      <c r="G71" s="35"/>
      <c r="H71" s="35"/>
      <c r="I71" s="35"/>
      <c r="J71" s="35"/>
      <c r="K71" s="1"/>
      <c r="L71" s="1"/>
    </row>
    <row r="72" spans="1:12" x14ac:dyDescent="0.2">
      <c r="A72" s="25"/>
      <c r="B72" s="26">
        <v>3310</v>
      </c>
      <c r="C72" s="27" t="s">
        <v>67</v>
      </c>
      <c r="D72" s="28">
        <f>269174*1.15</f>
        <v>309550.09999999998</v>
      </c>
      <c r="E72" s="29" t="s">
        <v>56</v>
      </c>
      <c r="F72" s="29" t="s">
        <v>17</v>
      </c>
      <c r="G72" s="30">
        <v>0.25</v>
      </c>
      <c r="H72" s="30">
        <v>0.25</v>
      </c>
      <c r="I72" s="30">
        <v>0.25</v>
      </c>
      <c r="J72" s="30">
        <v>0.25</v>
      </c>
    </row>
    <row r="73" spans="1:12" x14ac:dyDescent="0.2">
      <c r="A73" s="25"/>
      <c r="B73" s="26">
        <v>3320</v>
      </c>
      <c r="C73" s="27" t="s">
        <v>68</v>
      </c>
      <c r="D73" s="28">
        <f>32016*1.15</f>
        <v>36818.399999999994</v>
      </c>
      <c r="E73" s="29" t="s">
        <v>56</v>
      </c>
      <c r="F73" s="29" t="s">
        <v>17</v>
      </c>
      <c r="G73" s="30">
        <v>0.25</v>
      </c>
      <c r="H73" s="30">
        <v>0.25</v>
      </c>
      <c r="I73" s="30">
        <v>0.25</v>
      </c>
      <c r="J73" s="30">
        <v>0.25</v>
      </c>
    </row>
    <row r="74" spans="1:12" x14ac:dyDescent="0.2">
      <c r="A74" s="25"/>
      <c r="B74" s="26">
        <v>3330</v>
      </c>
      <c r="C74" s="27" t="s">
        <v>69</v>
      </c>
      <c r="D74" s="28">
        <f>213776*1.15</f>
        <v>245842.4</v>
      </c>
      <c r="E74" s="29" t="s">
        <v>56</v>
      </c>
      <c r="F74" s="29" t="s">
        <v>17</v>
      </c>
      <c r="G74" s="30">
        <v>0.25</v>
      </c>
      <c r="H74" s="30">
        <v>0.25</v>
      </c>
      <c r="I74" s="30">
        <v>0.25</v>
      </c>
      <c r="J74" s="30">
        <v>0.25</v>
      </c>
    </row>
    <row r="75" spans="1:12" x14ac:dyDescent="0.2">
      <c r="A75" s="25"/>
      <c r="B75" s="26">
        <v>3340</v>
      </c>
      <c r="C75" s="27" t="s">
        <v>70</v>
      </c>
      <c r="D75" s="28">
        <f>11568*1.15</f>
        <v>13303.199999999999</v>
      </c>
      <c r="E75" s="29" t="s">
        <v>56</v>
      </c>
      <c r="F75" s="29" t="s">
        <v>17</v>
      </c>
      <c r="G75" s="30">
        <v>0.25</v>
      </c>
      <c r="H75" s="30">
        <v>0.25</v>
      </c>
      <c r="I75" s="30">
        <v>0.25</v>
      </c>
      <c r="J75" s="30">
        <v>0.25</v>
      </c>
    </row>
    <row r="76" spans="1:12" x14ac:dyDescent="0.2">
      <c r="A76" s="25"/>
      <c r="B76" s="26">
        <v>3360</v>
      </c>
      <c r="C76" s="27" t="s">
        <v>71</v>
      </c>
      <c r="D76" s="28">
        <f>172182*1.15</f>
        <v>198009.3</v>
      </c>
      <c r="E76" s="29" t="s">
        <v>56</v>
      </c>
      <c r="F76" s="29" t="s">
        <v>17</v>
      </c>
      <c r="G76" s="30">
        <v>0.25</v>
      </c>
      <c r="H76" s="30">
        <v>0.25</v>
      </c>
      <c r="I76" s="30">
        <v>0.25</v>
      </c>
      <c r="J76" s="30">
        <v>0.25</v>
      </c>
    </row>
    <row r="77" spans="1:12" x14ac:dyDescent="0.2">
      <c r="A77" s="25"/>
      <c r="B77" s="26">
        <v>3390</v>
      </c>
      <c r="C77" s="27" t="s">
        <v>72</v>
      </c>
      <c r="D77" s="28">
        <v>139860000</v>
      </c>
      <c r="E77" s="29" t="s">
        <v>56</v>
      </c>
      <c r="F77" s="29" t="s">
        <v>33</v>
      </c>
      <c r="G77" s="30">
        <v>0.25</v>
      </c>
      <c r="H77" s="30">
        <v>0.25</v>
      </c>
      <c r="I77" s="30">
        <v>0.25</v>
      </c>
      <c r="J77" s="30">
        <v>0.25</v>
      </c>
    </row>
    <row r="78" spans="1:12" s="2" customFormat="1" x14ac:dyDescent="0.2">
      <c r="A78" s="31">
        <v>3400</v>
      </c>
      <c r="B78" s="32" t="s">
        <v>73</v>
      </c>
      <c r="C78" s="33"/>
      <c r="D78" s="34">
        <f>+SUM(D79:D80)</f>
        <v>110930.15</v>
      </c>
      <c r="E78" s="35"/>
      <c r="F78" s="35"/>
      <c r="G78" s="35"/>
      <c r="H78" s="35"/>
      <c r="I78" s="35"/>
      <c r="J78" s="35"/>
      <c r="K78" s="1"/>
      <c r="L78" s="1"/>
    </row>
    <row r="79" spans="1:12" x14ac:dyDescent="0.2">
      <c r="A79" s="25"/>
      <c r="B79" s="26">
        <v>3410</v>
      </c>
      <c r="C79" s="27" t="s">
        <v>74</v>
      </c>
      <c r="D79" s="28">
        <f>35215*1.15</f>
        <v>40497.25</v>
      </c>
      <c r="E79" s="29" t="s">
        <v>56</v>
      </c>
      <c r="F79" s="29" t="s">
        <v>17</v>
      </c>
      <c r="G79" s="30">
        <v>0.25</v>
      </c>
      <c r="H79" s="30">
        <v>0.25</v>
      </c>
      <c r="I79" s="30">
        <v>0.25</v>
      </c>
      <c r="J79" s="30">
        <v>0.25</v>
      </c>
    </row>
    <row r="80" spans="1:12" x14ac:dyDescent="0.2">
      <c r="A80" s="25"/>
      <c r="B80" s="26">
        <v>3450</v>
      </c>
      <c r="C80" s="27" t="s">
        <v>75</v>
      </c>
      <c r="D80" s="28">
        <f>61246*1.15</f>
        <v>70432.899999999994</v>
      </c>
      <c r="E80" s="29" t="s">
        <v>56</v>
      </c>
      <c r="F80" s="29" t="s">
        <v>17</v>
      </c>
      <c r="G80" s="30">
        <v>0.25</v>
      </c>
      <c r="H80" s="30">
        <v>0.25</v>
      </c>
      <c r="I80" s="30">
        <v>0.25</v>
      </c>
      <c r="J80" s="30">
        <v>0.25</v>
      </c>
    </row>
    <row r="81" spans="1:12" s="2" customFormat="1" x14ac:dyDescent="0.2">
      <c r="A81" s="31">
        <v>3500</v>
      </c>
      <c r="B81" s="32" t="s">
        <v>76</v>
      </c>
      <c r="C81" s="33"/>
      <c r="D81" s="34">
        <f>+SUM(D82:D87)</f>
        <v>2659604.4</v>
      </c>
      <c r="E81" s="35"/>
      <c r="F81" s="35"/>
      <c r="G81" s="35"/>
      <c r="H81" s="35"/>
      <c r="I81" s="35"/>
      <c r="J81" s="35"/>
      <c r="K81" s="1"/>
      <c r="L81" s="1"/>
    </row>
    <row r="82" spans="1:12" x14ac:dyDescent="0.2">
      <c r="A82" s="25"/>
      <c r="B82" s="26">
        <v>3510</v>
      </c>
      <c r="C82" s="27" t="s">
        <v>77</v>
      </c>
      <c r="D82" s="28">
        <f>34722*1.15</f>
        <v>39930.299999999996</v>
      </c>
      <c r="E82" s="29" t="s">
        <v>56</v>
      </c>
      <c r="F82" s="29" t="s">
        <v>17</v>
      </c>
      <c r="G82" s="30">
        <v>0.25</v>
      </c>
      <c r="H82" s="30">
        <v>0.25</v>
      </c>
      <c r="I82" s="30">
        <v>0.25</v>
      </c>
      <c r="J82" s="30">
        <v>0.25</v>
      </c>
    </row>
    <row r="83" spans="1:12" x14ac:dyDescent="0.2">
      <c r="A83" s="25"/>
      <c r="B83" s="26">
        <v>3540</v>
      </c>
      <c r="C83" s="27" t="s">
        <v>78</v>
      </c>
      <c r="D83" s="28">
        <f>292786*1.15</f>
        <v>336703.89999999997</v>
      </c>
      <c r="E83" s="29" t="s">
        <v>56</v>
      </c>
      <c r="F83" s="29" t="s">
        <v>17</v>
      </c>
      <c r="G83" s="30">
        <v>0.25</v>
      </c>
      <c r="H83" s="30">
        <v>0.25</v>
      </c>
      <c r="I83" s="30">
        <v>0.25</v>
      </c>
      <c r="J83" s="30">
        <v>0.25</v>
      </c>
    </row>
    <row r="84" spans="1:12" x14ac:dyDescent="0.2">
      <c r="A84" s="25"/>
      <c r="B84" s="26">
        <v>3550</v>
      </c>
      <c r="C84" s="27" t="s">
        <v>79</v>
      </c>
      <c r="D84" s="28">
        <f>36422*1.15</f>
        <v>41885.299999999996</v>
      </c>
      <c r="E84" s="29" t="s">
        <v>56</v>
      </c>
      <c r="F84" s="29" t="s">
        <v>17</v>
      </c>
      <c r="G84" s="30">
        <v>0.25</v>
      </c>
      <c r="H84" s="30">
        <v>0.25</v>
      </c>
      <c r="I84" s="30">
        <v>0.25</v>
      </c>
      <c r="J84" s="30">
        <v>0.25</v>
      </c>
    </row>
    <row r="85" spans="1:12" x14ac:dyDescent="0.2">
      <c r="A85" s="25"/>
      <c r="B85" s="26">
        <v>3570</v>
      </c>
      <c r="C85" s="27" t="s">
        <v>80</v>
      </c>
      <c r="D85" s="28">
        <f>2109*1.15</f>
        <v>2425.35</v>
      </c>
      <c r="E85" s="29" t="s">
        <v>56</v>
      </c>
      <c r="F85" s="29" t="s">
        <v>17</v>
      </c>
      <c r="G85" s="30">
        <v>0.25</v>
      </c>
      <c r="H85" s="30">
        <v>0.25</v>
      </c>
      <c r="I85" s="30">
        <v>0.25</v>
      </c>
      <c r="J85" s="30">
        <v>0.25</v>
      </c>
    </row>
    <row r="86" spans="1:12" x14ac:dyDescent="0.2">
      <c r="A86" s="25"/>
      <c r="B86" s="26">
        <v>3580</v>
      </c>
      <c r="C86" s="27" t="s">
        <v>81</v>
      </c>
      <c r="D86" s="28">
        <v>2200000</v>
      </c>
      <c r="E86" s="29" t="s">
        <v>56</v>
      </c>
      <c r="F86" s="29" t="s">
        <v>33</v>
      </c>
      <c r="G86" s="30">
        <v>0.25</v>
      </c>
      <c r="H86" s="30">
        <v>0.25</v>
      </c>
      <c r="I86" s="30">
        <v>0.25</v>
      </c>
      <c r="J86" s="30">
        <v>0.25</v>
      </c>
    </row>
    <row r="87" spans="1:12" x14ac:dyDescent="0.2">
      <c r="A87" s="25"/>
      <c r="B87" s="26">
        <v>3590</v>
      </c>
      <c r="C87" s="27" t="s">
        <v>82</v>
      </c>
      <c r="D87" s="28">
        <f>33617*1.15</f>
        <v>38659.549999999996</v>
      </c>
      <c r="E87" s="29" t="s">
        <v>56</v>
      </c>
      <c r="F87" s="29" t="s">
        <v>17</v>
      </c>
      <c r="G87" s="30">
        <v>0.25</v>
      </c>
      <c r="H87" s="30">
        <v>0.25</v>
      </c>
      <c r="I87" s="30">
        <v>0.25</v>
      </c>
      <c r="J87" s="30">
        <v>0.25</v>
      </c>
    </row>
    <row r="88" spans="1:12" s="2" customFormat="1" x14ac:dyDescent="0.2">
      <c r="A88" s="31">
        <v>3800</v>
      </c>
      <c r="B88" s="32" t="s">
        <v>83</v>
      </c>
      <c r="C88" s="33"/>
      <c r="D88" s="34">
        <f>+SUM(D89:D90)</f>
        <v>689564.14999999991</v>
      </c>
      <c r="E88" s="35"/>
      <c r="F88" s="35"/>
      <c r="G88" s="35"/>
      <c r="H88" s="35"/>
      <c r="I88" s="35"/>
      <c r="J88" s="35"/>
      <c r="K88" s="1"/>
      <c r="L88" s="1"/>
    </row>
    <row r="89" spans="1:12" x14ac:dyDescent="0.2">
      <c r="A89" s="25"/>
      <c r="B89" s="26">
        <v>3820</v>
      </c>
      <c r="C89" s="27" t="s">
        <v>84</v>
      </c>
      <c r="D89" s="28">
        <f>446562*1.15</f>
        <v>513546.3</v>
      </c>
      <c r="E89" s="29" t="s">
        <v>56</v>
      </c>
      <c r="F89" s="29" t="s">
        <v>17</v>
      </c>
      <c r="G89" s="30">
        <v>0.25</v>
      </c>
      <c r="H89" s="30">
        <v>0.25</v>
      </c>
      <c r="I89" s="30">
        <v>0.25</v>
      </c>
      <c r="J89" s="30">
        <v>0.25</v>
      </c>
    </row>
    <row r="90" spans="1:12" x14ac:dyDescent="0.2">
      <c r="A90" s="25"/>
      <c r="B90" s="26">
        <v>3830</v>
      </c>
      <c r="C90" s="27" t="s">
        <v>85</v>
      </c>
      <c r="D90" s="28">
        <f>153059*1.15</f>
        <v>176017.84999999998</v>
      </c>
      <c r="E90" s="29" t="s">
        <v>56</v>
      </c>
      <c r="F90" s="29" t="s">
        <v>17</v>
      </c>
      <c r="G90" s="30">
        <v>0.25</v>
      </c>
      <c r="H90" s="30">
        <v>0.25</v>
      </c>
      <c r="I90" s="30">
        <v>0.25</v>
      </c>
      <c r="J90" s="30">
        <v>0.25</v>
      </c>
    </row>
    <row r="91" spans="1:12" s="2" customFormat="1" x14ac:dyDescent="0.2">
      <c r="A91" s="31">
        <v>3900</v>
      </c>
      <c r="B91" s="32" t="s">
        <v>86</v>
      </c>
      <c r="C91" s="33"/>
      <c r="D91" s="34">
        <f>+D92</f>
        <v>8928.5999999999985</v>
      </c>
      <c r="E91" s="35"/>
      <c r="F91" s="35"/>
      <c r="G91" s="35"/>
      <c r="H91" s="35"/>
      <c r="I91" s="35"/>
      <c r="J91" s="35"/>
      <c r="K91" s="1"/>
      <c r="L91" s="1"/>
    </row>
    <row r="92" spans="1:12" ht="12" thickBot="1" x14ac:dyDescent="0.25">
      <c r="A92" s="39"/>
      <c r="B92" s="40">
        <v>3910</v>
      </c>
      <c r="C92" s="41" t="s">
        <v>87</v>
      </c>
      <c r="D92" s="42">
        <f>7764*1.15</f>
        <v>8928.5999999999985</v>
      </c>
      <c r="E92" s="43" t="s">
        <v>56</v>
      </c>
      <c r="F92" s="43" t="s">
        <v>17</v>
      </c>
      <c r="G92" s="44">
        <v>0.25</v>
      </c>
      <c r="H92" s="44">
        <v>0.25</v>
      </c>
      <c r="I92" s="44">
        <v>0.25</v>
      </c>
      <c r="J92" s="44">
        <v>0.25</v>
      </c>
    </row>
    <row r="93" spans="1:12" s="18" customFormat="1" ht="12" thickBot="1" x14ac:dyDescent="0.25">
      <c r="A93" s="12">
        <v>5000</v>
      </c>
      <c r="B93" s="13"/>
      <c r="C93" s="14" t="s">
        <v>88</v>
      </c>
      <c r="D93" s="15">
        <f>+D94</f>
        <v>172500</v>
      </c>
      <c r="E93" s="45"/>
      <c r="F93" s="17"/>
      <c r="G93" s="17"/>
      <c r="H93" s="17"/>
      <c r="I93" s="17"/>
      <c r="J93" s="17"/>
      <c r="K93" s="1"/>
      <c r="L93" s="1"/>
    </row>
    <row r="94" spans="1:12" s="2" customFormat="1" x14ac:dyDescent="0.2">
      <c r="A94" s="20">
        <v>5300</v>
      </c>
      <c r="B94" s="37" t="s">
        <v>89</v>
      </c>
      <c r="C94" s="38"/>
      <c r="D94" s="23">
        <f>+D95</f>
        <v>172500</v>
      </c>
      <c r="E94" s="24"/>
      <c r="F94" s="24"/>
      <c r="G94" s="24"/>
      <c r="H94" s="24"/>
      <c r="I94" s="24"/>
      <c r="J94" s="24"/>
      <c r="K94" s="1"/>
      <c r="L94" s="1"/>
    </row>
    <row r="95" spans="1:12" x14ac:dyDescent="0.2">
      <c r="A95" s="25"/>
      <c r="B95" s="26">
        <v>5310</v>
      </c>
      <c r="C95" s="46" t="s">
        <v>90</v>
      </c>
      <c r="D95" s="28">
        <f>150000*1.15</f>
        <v>172500</v>
      </c>
      <c r="E95" s="29" t="s">
        <v>16</v>
      </c>
      <c r="F95" s="29" t="s">
        <v>17</v>
      </c>
      <c r="G95" s="30">
        <v>0.25</v>
      </c>
      <c r="H95" s="30">
        <v>0.25</v>
      </c>
      <c r="I95" s="30">
        <v>0.25</v>
      </c>
      <c r="J95" s="30">
        <v>0.25</v>
      </c>
    </row>
    <row r="98" spans="4:10" ht="12" x14ac:dyDescent="0.2">
      <c r="D98" s="47"/>
      <c r="E98" s="1"/>
      <c r="F98" s="1"/>
      <c r="G98" s="1"/>
      <c r="H98" s="1"/>
      <c r="I98" s="1"/>
      <c r="J98" s="1"/>
    </row>
  </sheetData>
  <mergeCells count="25">
    <mergeCell ref="B94:C94"/>
    <mergeCell ref="B78:C78"/>
    <mergeCell ref="B81:C81"/>
    <mergeCell ref="B88:C88"/>
    <mergeCell ref="B91:C91"/>
    <mergeCell ref="A93:B93"/>
    <mergeCell ref="E93:J93"/>
    <mergeCell ref="A56:J56"/>
    <mergeCell ref="A58:B58"/>
    <mergeCell ref="E58:J58"/>
    <mergeCell ref="B59:C59"/>
    <mergeCell ref="B65:C65"/>
    <mergeCell ref="B71:C71"/>
    <mergeCell ref="B22:C22"/>
    <mergeCell ref="B28:C28"/>
    <mergeCell ref="B33:C33"/>
    <mergeCell ref="B35:C35"/>
    <mergeCell ref="B38:C38"/>
    <mergeCell ref="A55:J55"/>
    <mergeCell ref="A8:J8"/>
    <mergeCell ref="A9:J9"/>
    <mergeCell ref="K9:L9"/>
    <mergeCell ref="A12:B12"/>
    <mergeCell ref="E12:J12"/>
    <mergeCell ref="B19:C19"/>
  </mergeCells>
  <printOptions horizontalCentered="1"/>
  <pageMargins left="0.27559055118110237" right="0.23622047244094491" top="0.35433070866141736" bottom="0.35433070866141736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PAAACS</vt:lpstr>
      <vt:lpstr>PAAACS!Área_de_impresión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FARMACIA</cp:lastModifiedBy>
  <cp:lastPrinted>2020-12-28T18:39:50Z</cp:lastPrinted>
  <dcterms:created xsi:type="dcterms:W3CDTF">2020-12-28T18:38:14Z</dcterms:created>
  <dcterms:modified xsi:type="dcterms:W3CDTF">2020-12-28T21:59:19Z</dcterms:modified>
</cp:coreProperties>
</file>